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<sst xmlns="http://schemas.openxmlformats.org/spreadsheetml/2006/main" count="107" uniqueCount="36">
  <si>
    <t xml:space="preserve">伊金霍洛旗面向社会公开招聘医疗卫生专业技术人员进入面试人员花名表 </t>
  </si>
  <si>
    <t>面试考场号</t>
  </si>
  <si>
    <t>序号</t>
  </si>
  <si>
    <t>报考医院</t>
  </si>
  <si>
    <t>岗位
代码</t>
  </si>
  <si>
    <t>岗位名称</t>
  </si>
  <si>
    <t>准考证号</t>
  </si>
  <si>
    <t>性别</t>
  </si>
  <si>
    <t>笔试原始总成绩</t>
  </si>
  <si>
    <t>笔试加权成绩*60%</t>
  </si>
  <si>
    <t>户籍
加分</t>
  </si>
  <si>
    <t>少数民族加分</t>
  </si>
  <si>
    <t>临聘人员或储备人才加分</t>
  </si>
  <si>
    <t>笔试
总成绩</t>
  </si>
  <si>
    <t>备注</t>
  </si>
  <si>
    <t>第1考场</t>
  </si>
  <si>
    <t>伊金霍洛旗人民医院（旗招镇用）</t>
  </si>
  <si>
    <t>蒙医岗位</t>
  </si>
  <si>
    <t>第2考场</t>
  </si>
  <si>
    <t>医学检验岗位</t>
  </si>
  <si>
    <t>伊金霍洛旗妇幼保健计划生育服务中心</t>
  </si>
  <si>
    <t>食品营养与检验岗位
（在旗疾控中心工作）</t>
  </si>
  <si>
    <t>医院信息系统岗位</t>
  </si>
  <si>
    <t>伊金霍洛旗人民医院（本院）</t>
  </si>
  <si>
    <t>医学影像岗位</t>
  </si>
  <si>
    <t>第3考场</t>
  </si>
  <si>
    <t>临床医学岗位</t>
  </si>
  <si>
    <t>伊金霍洛旗教体局所属中小学和幼儿园</t>
  </si>
  <si>
    <t>校医岗位</t>
  </si>
  <si>
    <t>第4考场</t>
  </si>
  <si>
    <t>伊金霍洛旗蒙医综合医院</t>
  </si>
  <si>
    <t>中医岗位</t>
  </si>
  <si>
    <t>药学岗位</t>
  </si>
  <si>
    <t>药物制剂岗</t>
  </si>
  <si>
    <t>口腔岗位</t>
  </si>
  <si>
    <t>眼视光岗位</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</si>
</sst>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6">
    <font>
      <sz val="11"/>
      <color theme="1"/>
      <name val="宋体"/>
      <charset val="134"/>
      <scheme val="minor"/>
    </font>
    <font>
      <b/>
      <sz val="16"/>
      <color theme="1"/>
      <name val="宋体"/>
      <charset val="134"/>
      <scheme val="minor"/>
    </font>
    <font>
      <b/>
      <sz val="10"/>
      <color theme="1"/>
      <name val="宋体"/>
      <charset val="134"/>
      <scheme val="minor"/>
    </font>
    <font>
      <b/>
      <sz val="10"/>
      <name val="宋体"/>
      <charset val="134"/>
    </font>
    <font>
      <b/>
      <sz val="11"/>
      <color theme="1"/>
      <name val="宋体"/>
      <charset val="134"/>
      <scheme val="minor"/>
    </font>
    <font>
      <sz val="12"/>
      <name val="宋体"/>
      <charset val="134"/>
    </font>
    <font>
      <sz val="12"/>
      <color theme="1"/>
      <name val="宋体"/>
      <charset val="134"/>
    </font>
    <font>
      <sz val="11"/>
      <color rgb="FFFA7D00"/>
      <name val="宋体"/>
      <charset val="0"/>
      <scheme val="minor"/>
    </font>
    <font>
      <sz val="11"/>
      <color theme="0"/>
      <name val="宋体"/>
      <charset val="0"/>
      <scheme val="minor"/>
    </font>
    <font>
      <b/>
      <sz val="18"/>
      <color theme="3"/>
      <name val="宋体"/>
      <charset val="134"/>
      <scheme val="minor"/>
    </font>
    <font>
      <sz val="11"/>
      <color rgb="FFFF0000"/>
      <name val="宋体"/>
      <charset val="0"/>
      <scheme val="minor"/>
    </font>
    <font>
      <sz val="11"/>
      <color rgb="FF9C0006"/>
      <name val="宋体"/>
      <charset val="0"/>
      <scheme val="minor"/>
    </font>
    <font>
      <b/>
      <sz val="11"/>
      <color rgb="FFFA7D00"/>
      <name val="宋体"/>
      <charset val="0"/>
      <scheme val="minor"/>
    </font>
    <font>
      <b/>
      <sz val="11"/>
      <color theme="3"/>
      <name val="宋体"/>
      <charset val="134"/>
      <scheme val="minor"/>
    </font>
    <font>
      <b/>
      <sz val="13"/>
      <color theme="3"/>
      <name val="宋体"/>
      <charset val="134"/>
      <scheme val="minor"/>
    </font>
    <font>
      <sz val="11"/>
      <color theme="1"/>
      <name val="宋体"/>
      <charset val="0"/>
      <scheme val="minor"/>
    </font>
    <font>
      <u/>
      <sz val="11"/>
      <color rgb="FF0000FF"/>
      <name val="宋体"/>
      <charset val="0"/>
      <scheme val="minor"/>
    </font>
    <font>
      <sz val="11"/>
      <color rgb="FF3F3F76"/>
      <name val="宋体"/>
      <charset val="0"/>
      <scheme val="minor"/>
    </font>
    <font>
      <b/>
      <sz val="11"/>
      <color theme="1"/>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bgColor indexed="64"/>
      </patternFill>
    </fill>
    <fill>
      <patternFill patternType="solid">
        <fgColor theme="5" tint="0.599993896298105"/>
        <bgColor indexed="64"/>
      </patternFill>
    </fill>
    <fill>
      <patternFill patternType="solid">
        <fgColor rgb="FFC6EFCE"/>
        <bgColor indexed="64"/>
      </patternFill>
    </fill>
    <fill>
      <patternFill patternType="solid">
        <fgColor theme="5"/>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8" borderId="0" applyNumberFormat="0" applyBorder="0" applyAlignment="0" applyProtection="0">
      <alignment vertical="center"/>
    </xf>
    <xf numFmtId="0" fontId="17"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6" borderId="9" applyNumberFormat="0" applyFont="0" applyAlignment="0" applyProtection="0">
      <alignment vertical="center"/>
    </xf>
    <xf numFmtId="0" fontId="8" fillId="17"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14" fillId="0" borderId="7" applyNumberFormat="0" applyFill="0" applyAlignment="0" applyProtection="0">
      <alignment vertical="center"/>
    </xf>
    <xf numFmtId="0" fontId="8" fillId="4" borderId="0" applyNumberFormat="0" applyBorder="0" applyAlignment="0" applyProtection="0">
      <alignment vertical="center"/>
    </xf>
    <xf numFmtId="0" fontId="13" fillId="0" borderId="6" applyNumberFormat="0" applyFill="0" applyAlignment="0" applyProtection="0">
      <alignment vertical="center"/>
    </xf>
    <xf numFmtId="0" fontId="8" fillId="3" borderId="0" applyNumberFormat="0" applyBorder="0" applyAlignment="0" applyProtection="0">
      <alignment vertical="center"/>
    </xf>
    <xf numFmtId="0" fontId="25" fillId="7" borderId="11" applyNumberFormat="0" applyAlignment="0" applyProtection="0">
      <alignment vertical="center"/>
    </xf>
    <xf numFmtId="0" fontId="12" fillId="7" borderId="5" applyNumberFormat="0" applyAlignment="0" applyProtection="0">
      <alignment vertical="center"/>
    </xf>
    <xf numFmtId="0" fontId="22" fillId="25" borderId="10" applyNumberFormat="0" applyAlignment="0" applyProtection="0">
      <alignment vertical="center"/>
    </xf>
    <xf numFmtId="0" fontId="15" fillId="27" borderId="0" applyNumberFormat="0" applyBorder="0" applyAlignment="0" applyProtection="0">
      <alignment vertical="center"/>
    </xf>
    <xf numFmtId="0" fontId="8" fillId="24" borderId="0" applyNumberFormat="0" applyBorder="0" applyAlignment="0" applyProtection="0">
      <alignment vertical="center"/>
    </xf>
    <xf numFmtId="0" fontId="7" fillId="0" borderId="4" applyNumberFormat="0" applyFill="0" applyAlignment="0" applyProtection="0">
      <alignment vertical="center"/>
    </xf>
    <xf numFmtId="0" fontId="18" fillId="0" borderId="8" applyNumberFormat="0" applyFill="0" applyAlignment="0" applyProtection="0">
      <alignment vertical="center"/>
    </xf>
    <xf numFmtId="0" fontId="21" fillId="23" borderId="0" applyNumberFormat="0" applyBorder="0" applyAlignment="0" applyProtection="0">
      <alignment vertical="center"/>
    </xf>
    <xf numFmtId="0" fontId="20" fillId="15" borderId="0" applyNumberFormat="0" applyBorder="0" applyAlignment="0" applyProtection="0">
      <alignment vertical="center"/>
    </xf>
    <xf numFmtId="0" fontId="15" fillId="18" borderId="0" applyNumberFormat="0" applyBorder="0" applyAlignment="0" applyProtection="0">
      <alignment vertical="center"/>
    </xf>
    <xf numFmtId="0" fontId="8" fillId="11" borderId="0" applyNumberFormat="0" applyBorder="0" applyAlignment="0" applyProtection="0">
      <alignment vertical="center"/>
    </xf>
    <xf numFmtId="0" fontId="15" fillId="26" borderId="0" applyNumberFormat="0" applyBorder="0" applyAlignment="0" applyProtection="0">
      <alignment vertical="center"/>
    </xf>
    <xf numFmtId="0" fontId="15" fillId="14" borderId="0" applyNumberFormat="0" applyBorder="0" applyAlignment="0" applyProtection="0">
      <alignment vertical="center"/>
    </xf>
    <xf numFmtId="0" fontId="15" fillId="29" borderId="0" applyNumberFormat="0" applyBorder="0" applyAlignment="0" applyProtection="0">
      <alignment vertical="center"/>
    </xf>
    <xf numFmtId="0" fontId="15" fillId="22" borderId="0" applyNumberFormat="0" applyBorder="0" applyAlignment="0" applyProtection="0">
      <alignment vertical="center"/>
    </xf>
    <xf numFmtId="0" fontId="8" fillId="21" borderId="0" applyNumberFormat="0" applyBorder="0" applyAlignment="0" applyProtection="0">
      <alignment vertical="center"/>
    </xf>
    <xf numFmtId="0" fontId="8" fillId="20" borderId="0" applyNumberFormat="0" applyBorder="0" applyAlignment="0" applyProtection="0">
      <alignment vertical="center"/>
    </xf>
    <xf numFmtId="0" fontId="15" fillId="19" borderId="0" applyNumberFormat="0" applyBorder="0" applyAlignment="0" applyProtection="0">
      <alignment vertical="center"/>
    </xf>
    <xf numFmtId="0" fontId="15" fillId="28" borderId="0" applyNumberFormat="0" applyBorder="0" applyAlignment="0" applyProtection="0">
      <alignment vertical="center"/>
    </xf>
    <xf numFmtId="0" fontId="8" fillId="13" borderId="0" applyNumberFormat="0" applyBorder="0" applyAlignment="0" applyProtection="0">
      <alignment vertical="center"/>
    </xf>
    <xf numFmtId="0" fontId="15" fillId="30" borderId="0" applyNumberFormat="0" applyBorder="0" applyAlignment="0" applyProtection="0">
      <alignment vertical="center"/>
    </xf>
    <xf numFmtId="0" fontId="8" fillId="6" borderId="0" applyNumberFormat="0" applyBorder="0" applyAlignment="0" applyProtection="0">
      <alignment vertical="center"/>
    </xf>
    <xf numFmtId="0" fontId="8" fillId="31" borderId="0" applyNumberFormat="0" applyBorder="0" applyAlignment="0" applyProtection="0">
      <alignment vertical="center"/>
    </xf>
    <xf numFmtId="0" fontId="15" fillId="32" borderId="0" applyNumberFormat="0" applyBorder="0" applyAlignment="0" applyProtection="0">
      <alignment vertical="center"/>
    </xf>
    <xf numFmtId="0" fontId="8" fillId="33" borderId="0" applyNumberFormat="0" applyBorder="0" applyAlignment="0" applyProtection="0">
      <alignment vertical="center"/>
    </xf>
  </cellStyleXfs>
  <cellXfs count="29">
    <xf numFmtId="0" fontId="0" fillId="0" borderId="0" xfId="0">
      <alignment vertical="center"/>
    </xf>
    <xf numFmtId="0" fontId="0" fillId="2" borderId="0" xfId="0" applyFill="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76"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1" xfId="0"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6"/>
  <sheetViews>
    <sheetView tabSelected="1" workbookViewId="0">
      <selection activeCell="P40" sqref="P40"/>
    </sheetView>
  </sheetViews>
  <sheetFormatPr defaultColWidth="9" defaultRowHeight="28" customHeight="1"/>
  <cols>
    <col min="1" max="1" width="9" style="1"/>
    <col min="2" max="2" width="4.25" style="1" customWidth="1"/>
    <col min="3" max="3" width="19.75" style="1" customWidth="1"/>
    <col min="4" max="4" width="4.875" style="1" customWidth="1"/>
    <col min="5" max="5" width="21" style="1" customWidth="1"/>
    <col min="6" max="6" width="12.625" style="1" customWidth="1"/>
    <col min="7" max="7" width="4.625" style="1" customWidth="1"/>
    <col min="8" max="9" width="9" style="1"/>
    <col min="10" max="10" width="6.25" style="1" customWidth="1"/>
    <col min="11" max="11" width="7" style="1" customWidth="1"/>
    <col min="12" max="13" width="9" style="1"/>
    <col min="14" max="14" width="6.125" style="1" customWidth="1"/>
    <col min="15" max="16384" width="9" style="1"/>
  </cols>
  <sheetData>
    <row r="1" ht="40" customHeight="1" spans="1:14">
      <c r="A1" s="2" t="s">
        <v>0</v>
      </c>
      <c r="B1" s="2"/>
      <c r="C1" s="2"/>
      <c r="D1" s="2"/>
      <c r="E1" s="2"/>
      <c r="F1" s="2"/>
      <c r="G1" s="2"/>
      <c r="H1" s="2"/>
      <c r="I1" s="2"/>
      <c r="J1" s="2"/>
      <c r="K1" s="2"/>
      <c r="L1" s="2"/>
      <c r="M1" s="2"/>
      <c r="N1" s="2"/>
    </row>
    <row r="2" ht="40" customHeight="1" spans="1:14">
      <c r="A2" s="3" t="s">
        <v>1</v>
      </c>
      <c r="B2" s="4" t="s">
        <v>2</v>
      </c>
      <c r="C2" s="3" t="s">
        <v>3</v>
      </c>
      <c r="D2" s="5" t="s">
        <v>4</v>
      </c>
      <c r="E2" s="5" t="s">
        <v>5</v>
      </c>
      <c r="F2" s="6" t="s">
        <v>6</v>
      </c>
      <c r="G2" s="6" t="s">
        <v>7</v>
      </c>
      <c r="H2" s="7" t="s">
        <v>8</v>
      </c>
      <c r="I2" s="7" t="s">
        <v>9</v>
      </c>
      <c r="J2" s="7" t="s">
        <v>10</v>
      </c>
      <c r="K2" s="5" t="s">
        <v>11</v>
      </c>
      <c r="L2" s="5" t="s">
        <v>12</v>
      </c>
      <c r="M2" s="7" t="s">
        <v>13</v>
      </c>
      <c r="N2" s="4" t="s">
        <v>14</v>
      </c>
    </row>
    <row r="3" customHeight="1" spans="1:14">
      <c r="A3" s="8" t="s">
        <v>15</v>
      </c>
      <c r="B3" s="9">
        <v>1</v>
      </c>
      <c r="C3" s="10" t="s">
        <v>16</v>
      </c>
      <c r="D3" s="11">
        <v>13</v>
      </c>
      <c r="E3" s="12" t="s">
        <v>17</v>
      </c>
      <c r="F3" s="11" t="str">
        <f>"15013010502"</f>
        <v>15013010502</v>
      </c>
      <c r="G3" s="11" t="str">
        <f t="shared" ref="G3:G6" si="0">"女"</f>
        <v>女</v>
      </c>
      <c r="H3" s="11">
        <v>66.8</v>
      </c>
      <c r="I3" s="9">
        <f t="shared" ref="I3:I18" si="1">H3*0.6</f>
        <v>40.08</v>
      </c>
      <c r="J3" s="11" t="str">
        <f t="shared" ref="J3:J6" si="2">"0"</f>
        <v>0</v>
      </c>
      <c r="K3" s="11" t="str">
        <f>"2.5"</f>
        <v>2.5</v>
      </c>
      <c r="L3" s="11" t="str">
        <f t="shared" ref="L3:L8" si="3">"0"</f>
        <v>0</v>
      </c>
      <c r="M3" s="9">
        <f t="shared" ref="M3:M18" si="4">I3+J3+K3+L3</f>
        <v>42.58</v>
      </c>
      <c r="N3" s="9"/>
    </row>
    <row r="4" customHeight="1" spans="1:14">
      <c r="A4" s="8"/>
      <c r="B4" s="9">
        <v>2</v>
      </c>
      <c r="C4" s="10" t="s">
        <v>16</v>
      </c>
      <c r="D4" s="11">
        <v>13</v>
      </c>
      <c r="E4" s="12" t="s">
        <v>17</v>
      </c>
      <c r="F4" s="11" t="str">
        <f>"15013010503"</f>
        <v>15013010503</v>
      </c>
      <c r="G4" s="11" t="str">
        <f>"男"</f>
        <v>男</v>
      </c>
      <c r="H4" s="11">
        <v>65.6</v>
      </c>
      <c r="I4" s="9">
        <f t="shared" si="1"/>
        <v>39.36</v>
      </c>
      <c r="J4" s="11" t="str">
        <f t="shared" si="2"/>
        <v>0</v>
      </c>
      <c r="K4" s="11" t="str">
        <f>"2.5"</f>
        <v>2.5</v>
      </c>
      <c r="L4" s="11" t="str">
        <f t="shared" si="3"/>
        <v>0</v>
      </c>
      <c r="M4" s="9">
        <f t="shared" si="4"/>
        <v>41.86</v>
      </c>
      <c r="N4" s="9"/>
    </row>
    <row r="5" customHeight="1" spans="1:14">
      <c r="A5" s="8" t="s">
        <v>18</v>
      </c>
      <c r="B5" s="9">
        <v>1</v>
      </c>
      <c r="C5" s="10" t="s">
        <v>16</v>
      </c>
      <c r="D5" s="11">
        <v>12</v>
      </c>
      <c r="E5" s="12" t="s">
        <v>19</v>
      </c>
      <c r="F5" s="11" t="str">
        <f>"15012010813"</f>
        <v>15012010813</v>
      </c>
      <c r="G5" s="11" t="str">
        <f t="shared" si="0"/>
        <v>女</v>
      </c>
      <c r="H5" s="11">
        <v>46</v>
      </c>
      <c r="I5" s="9">
        <f t="shared" si="1"/>
        <v>27.6</v>
      </c>
      <c r="J5" s="11" t="str">
        <f>"2"</f>
        <v>2</v>
      </c>
      <c r="K5" s="11" t="str">
        <f>"0"</f>
        <v>0</v>
      </c>
      <c r="L5" s="11" t="str">
        <f t="shared" si="3"/>
        <v>0</v>
      </c>
      <c r="M5" s="9">
        <f t="shared" si="4"/>
        <v>29.6</v>
      </c>
      <c r="N5" s="9"/>
    </row>
    <row r="6" customHeight="1" spans="1:14">
      <c r="A6" s="8"/>
      <c r="B6" s="9">
        <v>2</v>
      </c>
      <c r="C6" s="10" t="s">
        <v>16</v>
      </c>
      <c r="D6" s="11">
        <v>12</v>
      </c>
      <c r="E6" s="12" t="s">
        <v>19</v>
      </c>
      <c r="F6" s="11" t="str">
        <f>"15012010809"</f>
        <v>15012010809</v>
      </c>
      <c r="G6" s="11" t="str">
        <f t="shared" si="0"/>
        <v>女</v>
      </c>
      <c r="H6" s="11">
        <v>37.3</v>
      </c>
      <c r="I6" s="24">
        <f t="shared" si="1"/>
        <v>22.38</v>
      </c>
      <c r="J6" s="11" t="str">
        <f t="shared" si="2"/>
        <v>0</v>
      </c>
      <c r="K6" s="11" t="str">
        <f>"0"</f>
        <v>0</v>
      </c>
      <c r="L6" s="11" t="str">
        <f t="shared" si="3"/>
        <v>0</v>
      </c>
      <c r="M6" s="25">
        <f t="shared" si="4"/>
        <v>22.38</v>
      </c>
      <c r="N6" s="9"/>
    </row>
    <row r="7" ht="33" customHeight="1" spans="1:14">
      <c r="A7" s="8"/>
      <c r="B7" s="9">
        <v>3</v>
      </c>
      <c r="C7" s="10" t="s">
        <v>20</v>
      </c>
      <c r="D7" s="11">
        <v>15</v>
      </c>
      <c r="E7" s="12" t="s">
        <v>21</v>
      </c>
      <c r="F7" s="11" t="str">
        <f>"15015011105"</f>
        <v>15015011105</v>
      </c>
      <c r="G7" s="11" t="str">
        <f>"女"</f>
        <v>女</v>
      </c>
      <c r="H7" s="11">
        <v>59.5</v>
      </c>
      <c r="I7" s="9">
        <f t="shared" si="1"/>
        <v>35.7</v>
      </c>
      <c r="J7" s="11" t="str">
        <f>"0"</f>
        <v>0</v>
      </c>
      <c r="K7" s="11" t="str">
        <f t="shared" ref="K5:K12" si="5">"0"</f>
        <v>0</v>
      </c>
      <c r="L7" s="11" t="str">
        <f t="shared" si="3"/>
        <v>0</v>
      </c>
      <c r="M7" s="9">
        <f t="shared" si="4"/>
        <v>35.7</v>
      </c>
      <c r="N7" s="9"/>
    </row>
    <row r="8" ht="36" customHeight="1" spans="1:14">
      <c r="A8" s="8"/>
      <c r="B8" s="9">
        <v>4</v>
      </c>
      <c r="C8" s="10" t="s">
        <v>20</v>
      </c>
      <c r="D8" s="11">
        <v>15</v>
      </c>
      <c r="E8" s="12" t="s">
        <v>21</v>
      </c>
      <c r="F8" s="11" t="str">
        <f>"15015011109"</f>
        <v>15015011109</v>
      </c>
      <c r="G8" s="11" t="str">
        <f>"女"</f>
        <v>女</v>
      </c>
      <c r="H8" s="11">
        <v>48.7</v>
      </c>
      <c r="I8" s="9">
        <f t="shared" si="1"/>
        <v>29.22</v>
      </c>
      <c r="J8" s="11" t="str">
        <f>"0"</f>
        <v>0</v>
      </c>
      <c r="K8" s="11" t="str">
        <f t="shared" si="5"/>
        <v>0</v>
      </c>
      <c r="L8" s="11" t="str">
        <f t="shared" si="3"/>
        <v>0</v>
      </c>
      <c r="M8" s="9">
        <f t="shared" si="4"/>
        <v>29.22</v>
      </c>
      <c r="N8" s="9"/>
    </row>
    <row r="9" customHeight="1" spans="1:14">
      <c r="A9" s="8"/>
      <c r="B9" s="9">
        <v>5</v>
      </c>
      <c r="C9" s="10" t="s">
        <v>16</v>
      </c>
      <c r="D9" s="11">
        <v>14</v>
      </c>
      <c r="E9" s="12" t="s">
        <v>22</v>
      </c>
      <c r="F9" s="11" t="str">
        <f>"15014011202"</f>
        <v>15014011202</v>
      </c>
      <c r="G9" s="11" t="str">
        <f>"男"</f>
        <v>男</v>
      </c>
      <c r="H9" s="11">
        <v>56.6</v>
      </c>
      <c r="I9" s="9">
        <f t="shared" si="1"/>
        <v>33.96</v>
      </c>
      <c r="J9" s="11" t="str">
        <f>"0"</f>
        <v>0</v>
      </c>
      <c r="K9" s="11" t="str">
        <f t="shared" si="5"/>
        <v>0</v>
      </c>
      <c r="L9" s="11" t="str">
        <f>"2"</f>
        <v>2</v>
      </c>
      <c r="M9" s="9">
        <f t="shared" si="4"/>
        <v>35.96</v>
      </c>
      <c r="N9" s="9"/>
    </row>
    <row r="10" customHeight="1" spans="1:14">
      <c r="A10" s="8"/>
      <c r="B10" s="9">
        <v>6</v>
      </c>
      <c r="C10" s="10" t="s">
        <v>16</v>
      </c>
      <c r="D10" s="11">
        <v>14</v>
      </c>
      <c r="E10" s="12" t="s">
        <v>22</v>
      </c>
      <c r="F10" s="11" t="str">
        <f>"15014011201"</f>
        <v>15014011201</v>
      </c>
      <c r="G10" s="11" t="str">
        <f>"男"</f>
        <v>男</v>
      </c>
      <c r="H10" s="11">
        <v>58.6</v>
      </c>
      <c r="I10" s="9">
        <f t="shared" si="1"/>
        <v>35.16</v>
      </c>
      <c r="J10" s="11" t="str">
        <f>"0"</f>
        <v>0</v>
      </c>
      <c r="K10" s="11" t="str">
        <f t="shared" si="5"/>
        <v>0</v>
      </c>
      <c r="L10" s="11" t="str">
        <f>"0"</f>
        <v>0</v>
      </c>
      <c r="M10" s="9">
        <f t="shared" si="4"/>
        <v>35.16</v>
      </c>
      <c r="N10" s="9"/>
    </row>
    <row r="11" customHeight="1" spans="1:14">
      <c r="A11" s="8"/>
      <c r="B11" s="9">
        <v>7</v>
      </c>
      <c r="C11" s="10" t="s">
        <v>23</v>
      </c>
      <c r="D11" s="11">
        <v>2</v>
      </c>
      <c r="E11" s="12" t="s">
        <v>24</v>
      </c>
      <c r="F11" s="11" t="str">
        <f>"15002011308"</f>
        <v>15002011308</v>
      </c>
      <c r="G11" s="11" t="str">
        <f>"女"</f>
        <v>女</v>
      </c>
      <c r="H11" s="11">
        <v>65</v>
      </c>
      <c r="I11" s="9">
        <f t="shared" si="1"/>
        <v>39</v>
      </c>
      <c r="J11" s="11" t="str">
        <f>"2"</f>
        <v>2</v>
      </c>
      <c r="K11" s="11" t="str">
        <f t="shared" si="5"/>
        <v>0</v>
      </c>
      <c r="L11" s="11" t="str">
        <f>"2"</f>
        <v>2</v>
      </c>
      <c r="M11" s="9">
        <f t="shared" si="4"/>
        <v>43</v>
      </c>
      <c r="N11" s="9"/>
    </row>
    <row r="12" customHeight="1" spans="1:14">
      <c r="A12" s="8"/>
      <c r="B12" s="9">
        <v>8</v>
      </c>
      <c r="C12" s="10" t="s">
        <v>23</v>
      </c>
      <c r="D12" s="11">
        <v>2</v>
      </c>
      <c r="E12" s="12" t="s">
        <v>24</v>
      </c>
      <c r="F12" s="11" t="str">
        <f>"15002011303"</f>
        <v>15002011303</v>
      </c>
      <c r="G12" s="11" t="str">
        <f>"女"</f>
        <v>女</v>
      </c>
      <c r="H12" s="11">
        <v>67.9</v>
      </c>
      <c r="I12" s="9">
        <f t="shared" si="1"/>
        <v>40.74</v>
      </c>
      <c r="J12" s="11" t="str">
        <f>"0"</f>
        <v>0</v>
      </c>
      <c r="K12" s="11" t="str">
        <f t="shared" si="5"/>
        <v>0</v>
      </c>
      <c r="L12" s="11" t="str">
        <f>"0"</f>
        <v>0</v>
      </c>
      <c r="M12" s="9">
        <f t="shared" si="4"/>
        <v>40.74</v>
      </c>
      <c r="N12" s="9"/>
    </row>
    <row r="13" customHeight="1" spans="1:14">
      <c r="A13" s="8" t="s">
        <v>25</v>
      </c>
      <c r="B13" s="9">
        <v>1</v>
      </c>
      <c r="C13" s="10" t="s">
        <v>23</v>
      </c>
      <c r="D13" s="11">
        <v>3</v>
      </c>
      <c r="E13" s="12" t="s">
        <v>26</v>
      </c>
      <c r="F13" s="11" t="str">
        <f>"15003010105"</f>
        <v>15003010105</v>
      </c>
      <c r="G13" s="11" t="str">
        <f t="shared" ref="G13:G15" si="6">"女"</f>
        <v>女</v>
      </c>
      <c r="H13" s="11">
        <v>71.8</v>
      </c>
      <c r="I13" s="9">
        <f t="shared" si="1"/>
        <v>43.08</v>
      </c>
      <c r="J13" s="11" t="str">
        <f t="shared" ref="J13:J15" si="7">"0"</f>
        <v>0</v>
      </c>
      <c r="K13" s="11" t="str">
        <f t="shared" ref="K13:K23" si="8">"0"</f>
        <v>0</v>
      </c>
      <c r="L13" s="11" t="str">
        <f>"2"</f>
        <v>2</v>
      </c>
      <c r="M13" s="9">
        <f t="shared" si="4"/>
        <v>45.08</v>
      </c>
      <c r="N13" s="9"/>
    </row>
    <row r="14" customHeight="1" spans="1:14">
      <c r="A14" s="8"/>
      <c r="B14" s="9">
        <v>2</v>
      </c>
      <c r="C14" s="10" t="s">
        <v>23</v>
      </c>
      <c r="D14" s="11">
        <v>3</v>
      </c>
      <c r="E14" s="12" t="s">
        <v>26</v>
      </c>
      <c r="F14" s="11" t="str">
        <f>"15003010102"</f>
        <v>15003010102</v>
      </c>
      <c r="G14" s="11" t="str">
        <f t="shared" si="6"/>
        <v>女</v>
      </c>
      <c r="H14" s="11">
        <v>67.5</v>
      </c>
      <c r="I14" s="9">
        <f t="shared" si="1"/>
        <v>40.5</v>
      </c>
      <c r="J14" s="11" t="str">
        <f t="shared" si="7"/>
        <v>0</v>
      </c>
      <c r="K14" s="11" t="str">
        <f t="shared" ref="K14:K17" si="9">"2.5"</f>
        <v>2.5</v>
      </c>
      <c r="L14" s="11" t="str">
        <f t="shared" ref="L14:L18" si="10">"0"</f>
        <v>0</v>
      </c>
      <c r="M14" s="9">
        <f t="shared" si="4"/>
        <v>43</v>
      </c>
      <c r="N14" s="9"/>
    </row>
    <row r="15" customHeight="1" spans="1:14">
      <c r="A15" s="8"/>
      <c r="B15" s="9">
        <v>3</v>
      </c>
      <c r="C15" s="10" t="s">
        <v>23</v>
      </c>
      <c r="D15" s="11">
        <v>3</v>
      </c>
      <c r="E15" s="12" t="s">
        <v>26</v>
      </c>
      <c r="F15" s="11" t="str">
        <f>"15003010122"</f>
        <v>15003010122</v>
      </c>
      <c r="G15" s="11" t="str">
        <f t="shared" si="6"/>
        <v>女</v>
      </c>
      <c r="H15" s="11">
        <v>67.2</v>
      </c>
      <c r="I15" s="9">
        <f t="shared" si="1"/>
        <v>40.32</v>
      </c>
      <c r="J15" s="11" t="str">
        <f t="shared" si="7"/>
        <v>0</v>
      </c>
      <c r="K15" s="11" t="str">
        <f t="shared" si="9"/>
        <v>2.5</v>
      </c>
      <c r="L15" s="11" t="str">
        <f t="shared" si="10"/>
        <v>0</v>
      </c>
      <c r="M15" s="9">
        <f t="shared" si="4"/>
        <v>42.82</v>
      </c>
      <c r="N15" s="9"/>
    </row>
    <row r="16" customHeight="1" spans="1:14">
      <c r="A16" s="8"/>
      <c r="B16" s="9">
        <v>4</v>
      </c>
      <c r="C16" s="10" t="s">
        <v>23</v>
      </c>
      <c r="D16" s="11">
        <v>3</v>
      </c>
      <c r="E16" s="12" t="s">
        <v>26</v>
      </c>
      <c r="F16" s="11" t="str">
        <f>"15003010116"</f>
        <v>15003010116</v>
      </c>
      <c r="G16" s="11" t="str">
        <f t="shared" ref="G16:G19" si="11">"男"</f>
        <v>男</v>
      </c>
      <c r="H16" s="11">
        <v>66.1</v>
      </c>
      <c r="I16" s="9">
        <f t="shared" si="1"/>
        <v>39.66</v>
      </c>
      <c r="J16" s="11" t="str">
        <f t="shared" ref="J16:J20" si="12">"2"</f>
        <v>2</v>
      </c>
      <c r="K16" s="11" t="str">
        <f t="shared" si="8"/>
        <v>0</v>
      </c>
      <c r="L16" s="11" t="str">
        <f t="shared" si="10"/>
        <v>0</v>
      </c>
      <c r="M16" s="9">
        <f t="shared" si="4"/>
        <v>41.66</v>
      </c>
      <c r="N16" s="9"/>
    </row>
    <row r="17" customHeight="1" spans="1:14">
      <c r="A17" s="8"/>
      <c r="B17" s="9">
        <v>5</v>
      </c>
      <c r="C17" s="10" t="s">
        <v>23</v>
      </c>
      <c r="D17" s="11">
        <v>3</v>
      </c>
      <c r="E17" s="12" t="s">
        <v>26</v>
      </c>
      <c r="F17" s="11" t="str">
        <f>"15003010106"</f>
        <v>15003010106</v>
      </c>
      <c r="G17" s="11" t="str">
        <f>"女"</f>
        <v>女</v>
      </c>
      <c r="H17" s="11">
        <v>63.4</v>
      </c>
      <c r="I17" s="9">
        <f t="shared" si="1"/>
        <v>38.04</v>
      </c>
      <c r="J17" s="11" t="str">
        <f>"0"</f>
        <v>0</v>
      </c>
      <c r="K17" s="11" t="str">
        <f t="shared" si="9"/>
        <v>2.5</v>
      </c>
      <c r="L17" s="11" t="str">
        <f t="shared" si="10"/>
        <v>0</v>
      </c>
      <c r="M17" s="9">
        <f t="shared" si="4"/>
        <v>40.54</v>
      </c>
      <c r="N17" s="9"/>
    </row>
    <row r="18" customHeight="1" spans="1:14">
      <c r="A18" s="8"/>
      <c r="B18" s="9">
        <v>6</v>
      </c>
      <c r="C18" s="10" t="s">
        <v>23</v>
      </c>
      <c r="D18" s="11">
        <v>3</v>
      </c>
      <c r="E18" s="12" t="s">
        <v>26</v>
      </c>
      <c r="F18" s="11" t="str">
        <f>"15003010123"</f>
        <v>15003010123</v>
      </c>
      <c r="G18" s="11" t="str">
        <f t="shared" si="11"/>
        <v>男</v>
      </c>
      <c r="H18" s="11">
        <v>63.9</v>
      </c>
      <c r="I18" s="9">
        <f t="shared" si="1"/>
        <v>38.34</v>
      </c>
      <c r="J18" s="11" t="str">
        <f t="shared" si="12"/>
        <v>2</v>
      </c>
      <c r="K18" s="11" t="str">
        <f t="shared" si="8"/>
        <v>0</v>
      </c>
      <c r="L18" s="11" t="str">
        <f t="shared" si="10"/>
        <v>0</v>
      </c>
      <c r="M18" s="9">
        <f t="shared" si="4"/>
        <v>40.34</v>
      </c>
      <c r="N18" s="9"/>
    </row>
    <row r="19" customHeight="1" spans="1:14">
      <c r="A19" s="8"/>
      <c r="B19" s="9">
        <v>7</v>
      </c>
      <c r="C19" s="10" t="s">
        <v>23</v>
      </c>
      <c r="D19" s="11">
        <v>3</v>
      </c>
      <c r="E19" s="12" t="s">
        <v>26</v>
      </c>
      <c r="F19" s="11" t="str">
        <f>"15003010109"</f>
        <v>15003010109</v>
      </c>
      <c r="G19" s="11" t="str">
        <f t="shared" si="11"/>
        <v>男</v>
      </c>
      <c r="H19" s="11">
        <v>59.2</v>
      </c>
      <c r="I19" s="9">
        <f t="shared" ref="I19:I27" si="13">H19*0.6</f>
        <v>35.52</v>
      </c>
      <c r="J19" s="11" t="str">
        <f t="shared" si="12"/>
        <v>2</v>
      </c>
      <c r="K19" s="11" t="str">
        <f t="shared" si="8"/>
        <v>0</v>
      </c>
      <c r="L19" s="11" t="str">
        <f>"2"</f>
        <v>2</v>
      </c>
      <c r="M19" s="9">
        <f t="shared" ref="M19:M27" si="14">I19+J19+K19+L19</f>
        <v>39.52</v>
      </c>
      <c r="N19" s="9"/>
    </row>
    <row r="20" customHeight="1" spans="1:14">
      <c r="A20" s="8"/>
      <c r="B20" s="9">
        <v>8</v>
      </c>
      <c r="C20" s="10" t="s">
        <v>23</v>
      </c>
      <c r="D20" s="11">
        <v>3</v>
      </c>
      <c r="E20" s="12" t="s">
        <v>26</v>
      </c>
      <c r="F20" s="11" t="str">
        <f>"15003010113"</f>
        <v>15003010113</v>
      </c>
      <c r="G20" s="11" t="str">
        <f>"女"</f>
        <v>女</v>
      </c>
      <c r="H20" s="11">
        <v>62.4</v>
      </c>
      <c r="I20" s="9">
        <f t="shared" si="13"/>
        <v>37.44</v>
      </c>
      <c r="J20" s="11" t="str">
        <f t="shared" si="12"/>
        <v>2</v>
      </c>
      <c r="K20" s="11" t="str">
        <f t="shared" si="8"/>
        <v>0</v>
      </c>
      <c r="L20" s="11" t="str">
        <f t="shared" ref="L20:L27" si="15">"0"</f>
        <v>0</v>
      </c>
      <c r="M20" s="9">
        <f t="shared" si="14"/>
        <v>39.44</v>
      </c>
      <c r="N20" s="9"/>
    </row>
    <row r="21" customHeight="1" spans="1:14">
      <c r="A21" s="8"/>
      <c r="B21" s="9">
        <v>9</v>
      </c>
      <c r="C21" s="10" t="s">
        <v>23</v>
      </c>
      <c r="D21" s="11">
        <v>3</v>
      </c>
      <c r="E21" s="12" t="s">
        <v>26</v>
      </c>
      <c r="F21" s="11" t="str">
        <f>"15003010112"</f>
        <v>15003010112</v>
      </c>
      <c r="G21" s="11" t="str">
        <f>"女"</f>
        <v>女</v>
      </c>
      <c r="H21" s="11">
        <v>59.7</v>
      </c>
      <c r="I21" s="9">
        <f t="shared" si="13"/>
        <v>35.82</v>
      </c>
      <c r="J21" s="11" t="str">
        <f>"0"</f>
        <v>0</v>
      </c>
      <c r="K21" s="11" t="str">
        <f t="shared" si="8"/>
        <v>0</v>
      </c>
      <c r="L21" s="11" t="str">
        <f>"2"</f>
        <v>2</v>
      </c>
      <c r="M21" s="9">
        <f t="shared" si="14"/>
        <v>37.82</v>
      </c>
      <c r="N21" s="9"/>
    </row>
    <row r="22" customHeight="1" spans="1:14">
      <c r="A22" s="8"/>
      <c r="B22" s="9">
        <v>10</v>
      </c>
      <c r="C22" s="10" t="s">
        <v>23</v>
      </c>
      <c r="D22" s="11">
        <v>3</v>
      </c>
      <c r="E22" s="12" t="s">
        <v>26</v>
      </c>
      <c r="F22" s="11" t="str">
        <f>"15003010120"</f>
        <v>15003010120</v>
      </c>
      <c r="G22" s="11" t="str">
        <f>"女"</f>
        <v>女</v>
      </c>
      <c r="H22" s="11">
        <v>55.2</v>
      </c>
      <c r="I22" s="9">
        <f t="shared" si="13"/>
        <v>33.12</v>
      </c>
      <c r="J22" s="11" t="str">
        <f>"2"</f>
        <v>2</v>
      </c>
      <c r="K22" s="11" t="str">
        <f t="shared" si="8"/>
        <v>0</v>
      </c>
      <c r="L22" s="11" t="str">
        <f t="shared" si="15"/>
        <v>0</v>
      </c>
      <c r="M22" s="9">
        <f t="shared" si="14"/>
        <v>35.12</v>
      </c>
      <c r="N22" s="9"/>
    </row>
    <row r="23" customHeight="1" spans="1:14">
      <c r="A23" s="8"/>
      <c r="B23" s="9">
        <v>11</v>
      </c>
      <c r="C23" s="10" t="s">
        <v>23</v>
      </c>
      <c r="D23" s="11">
        <v>3</v>
      </c>
      <c r="E23" s="12" t="s">
        <v>26</v>
      </c>
      <c r="F23" s="11" t="str">
        <f>"15003010111"</f>
        <v>15003010111</v>
      </c>
      <c r="G23" s="11" t="str">
        <f>"男"</f>
        <v>男</v>
      </c>
      <c r="H23" s="11">
        <v>57.5</v>
      </c>
      <c r="I23" s="9">
        <f t="shared" si="13"/>
        <v>34.5</v>
      </c>
      <c r="J23" s="11" t="str">
        <f t="shared" ref="J21:J29" si="16">"0"</f>
        <v>0</v>
      </c>
      <c r="K23" s="11" t="str">
        <f t="shared" si="8"/>
        <v>0</v>
      </c>
      <c r="L23" s="11" t="str">
        <f t="shared" si="15"/>
        <v>0</v>
      </c>
      <c r="M23" s="9">
        <f t="shared" si="14"/>
        <v>34.5</v>
      </c>
      <c r="N23" s="9"/>
    </row>
    <row r="24" customHeight="1" spans="1:14">
      <c r="A24" s="8"/>
      <c r="B24" s="9">
        <v>12</v>
      </c>
      <c r="C24" s="13" t="s">
        <v>23</v>
      </c>
      <c r="D24" s="14">
        <v>3</v>
      </c>
      <c r="E24" s="15" t="s">
        <v>26</v>
      </c>
      <c r="F24" s="14" t="str">
        <f>"15003010118"</f>
        <v>15003010118</v>
      </c>
      <c r="G24" s="14" t="str">
        <f>"男"</f>
        <v>男</v>
      </c>
      <c r="H24" s="14">
        <v>53.3</v>
      </c>
      <c r="I24" s="26">
        <f t="shared" si="13"/>
        <v>31.98</v>
      </c>
      <c r="J24" s="14" t="str">
        <f t="shared" si="16"/>
        <v>0</v>
      </c>
      <c r="K24" s="14" t="str">
        <f>"2.5"</f>
        <v>2.5</v>
      </c>
      <c r="L24" s="14" t="str">
        <f t="shared" si="15"/>
        <v>0</v>
      </c>
      <c r="M24" s="26">
        <f t="shared" si="14"/>
        <v>34.48</v>
      </c>
      <c r="N24" s="10"/>
    </row>
    <row r="25" customHeight="1" spans="1:14">
      <c r="A25" s="8"/>
      <c r="B25" s="9">
        <v>13</v>
      </c>
      <c r="C25" s="10" t="s">
        <v>20</v>
      </c>
      <c r="D25" s="11">
        <v>16</v>
      </c>
      <c r="E25" s="12" t="s">
        <v>26</v>
      </c>
      <c r="F25" s="11" t="str">
        <f>"15016010201"</f>
        <v>15016010201</v>
      </c>
      <c r="G25" s="11" t="str">
        <f>"女"</f>
        <v>女</v>
      </c>
      <c r="H25" s="11">
        <v>77.8</v>
      </c>
      <c r="I25" s="9">
        <f t="shared" si="13"/>
        <v>46.68</v>
      </c>
      <c r="J25" s="11" t="str">
        <f t="shared" si="16"/>
        <v>0</v>
      </c>
      <c r="K25" s="11" t="str">
        <f>"0"</f>
        <v>0</v>
      </c>
      <c r="L25" s="11" t="str">
        <f t="shared" si="15"/>
        <v>0</v>
      </c>
      <c r="M25" s="9">
        <f t="shared" si="14"/>
        <v>46.68</v>
      </c>
      <c r="N25" s="9"/>
    </row>
    <row r="26" customHeight="1" spans="1:14">
      <c r="A26" s="8"/>
      <c r="B26" s="9">
        <v>14</v>
      </c>
      <c r="C26" s="10" t="s">
        <v>20</v>
      </c>
      <c r="D26" s="11">
        <v>16</v>
      </c>
      <c r="E26" s="12" t="s">
        <v>26</v>
      </c>
      <c r="F26" s="11" t="str">
        <f>"15016010204"</f>
        <v>15016010204</v>
      </c>
      <c r="G26" s="11" t="str">
        <f>"女"</f>
        <v>女</v>
      </c>
      <c r="H26" s="11">
        <v>60.2</v>
      </c>
      <c r="I26" s="9">
        <f t="shared" si="13"/>
        <v>36.12</v>
      </c>
      <c r="J26" s="11" t="str">
        <f t="shared" si="16"/>
        <v>0</v>
      </c>
      <c r="K26" s="11" t="str">
        <f>"0"</f>
        <v>0</v>
      </c>
      <c r="L26" s="11" t="str">
        <f t="shared" si="15"/>
        <v>0</v>
      </c>
      <c r="M26" s="9">
        <f t="shared" si="14"/>
        <v>36.12</v>
      </c>
      <c r="N26" s="9"/>
    </row>
    <row r="27" customHeight="1" spans="1:14">
      <c r="A27" s="8"/>
      <c r="B27" s="9">
        <v>15</v>
      </c>
      <c r="C27" s="10" t="s">
        <v>16</v>
      </c>
      <c r="D27" s="11">
        <v>4</v>
      </c>
      <c r="E27" s="12" t="s">
        <v>26</v>
      </c>
      <c r="F27" s="11" t="str">
        <f>"15004010207"</f>
        <v>15004010207</v>
      </c>
      <c r="G27" s="11" t="str">
        <f>"女"</f>
        <v>女</v>
      </c>
      <c r="H27" s="11">
        <v>61.9</v>
      </c>
      <c r="I27" s="9">
        <f t="shared" si="13"/>
        <v>37.14</v>
      </c>
      <c r="J27" s="11" t="str">
        <f t="shared" si="16"/>
        <v>0</v>
      </c>
      <c r="K27" s="11" t="str">
        <f>"2.5"</f>
        <v>2.5</v>
      </c>
      <c r="L27" s="11" t="str">
        <f t="shared" si="15"/>
        <v>0</v>
      </c>
      <c r="M27" s="9">
        <f t="shared" si="14"/>
        <v>39.64</v>
      </c>
      <c r="N27" s="9"/>
    </row>
    <row r="28" customHeight="1" spans="1:14">
      <c r="A28" s="8"/>
      <c r="B28" s="9">
        <v>16</v>
      </c>
      <c r="C28" s="10" t="s">
        <v>27</v>
      </c>
      <c r="D28" s="11">
        <v>28</v>
      </c>
      <c r="E28" s="12" t="s">
        <v>28</v>
      </c>
      <c r="F28" s="11" t="str">
        <f>"15028010308"</f>
        <v>15028010308</v>
      </c>
      <c r="G28" s="11" t="str">
        <f t="shared" ref="G28:G36" si="17">"女"</f>
        <v>女</v>
      </c>
      <c r="H28" s="11">
        <v>65.6</v>
      </c>
      <c r="I28" s="9">
        <f t="shared" ref="I28:I40" si="18">H28*0.6</f>
        <v>39.36</v>
      </c>
      <c r="J28" s="11" t="str">
        <f t="shared" ref="J28:J37" si="19">"0"</f>
        <v>0</v>
      </c>
      <c r="K28" s="11" t="str">
        <f t="shared" ref="K28:K35" si="20">"0"</f>
        <v>0</v>
      </c>
      <c r="L28" s="11" t="str">
        <f t="shared" ref="L28:L40" si="21">"0"</f>
        <v>0</v>
      </c>
      <c r="M28" s="9">
        <f t="shared" ref="M28:M40" si="22">I28+J28+K28+L28</f>
        <v>39.36</v>
      </c>
      <c r="N28" s="9"/>
    </row>
    <row r="29" customHeight="1" spans="1:14">
      <c r="A29" s="8"/>
      <c r="B29" s="9">
        <v>17</v>
      </c>
      <c r="C29" s="10" t="s">
        <v>27</v>
      </c>
      <c r="D29" s="11">
        <v>28</v>
      </c>
      <c r="E29" s="12" t="s">
        <v>28</v>
      </c>
      <c r="F29" s="11" t="str">
        <f>"15028010303"</f>
        <v>15028010303</v>
      </c>
      <c r="G29" s="11" t="str">
        <f t="shared" si="17"/>
        <v>女</v>
      </c>
      <c r="H29" s="11">
        <v>63.9</v>
      </c>
      <c r="I29" s="9">
        <f t="shared" si="18"/>
        <v>38.34</v>
      </c>
      <c r="J29" s="11" t="str">
        <f t="shared" si="19"/>
        <v>0</v>
      </c>
      <c r="K29" s="11" t="str">
        <f t="shared" si="20"/>
        <v>0</v>
      </c>
      <c r="L29" s="11" t="str">
        <f t="shared" si="21"/>
        <v>0</v>
      </c>
      <c r="M29" s="9">
        <f t="shared" si="22"/>
        <v>38.34</v>
      </c>
      <c r="N29" s="9"/>
    </row>
    <row r="30" customHeight="1" spans="1:14">
      <c r="A30" s="8"/>
      <c r="B30" s="9">
        <v>18</v>
      </c>
      <c r="C30" s="10" t="s">
        <v>27</v>
      </c>
      <c r="D30" s="11">
        <v>28</v>
      </c>
      <c r="E30" s="12" t="s">
        <v>28</v>
      </c>
      <c r="F30" s="11" t="str">
        <f>"15028010306"</f>
        <v>15028010306</v>
      </c>
      <c r="G30" s="11" t="str">
        <f>"男"</f>
        <v>男</v>
      </c>
      <c r="H30" s="11">
        <v>62.4</v>
      </c>
      <c r="I30" s="9">
        <f t="shared" si="18"/>
        <v>37.44</v>
      </c>
      <c r="J30" s="11" t="str">
        <f t="shared" si="19"/>
        <v>0</v>
      </c>
      <c r="K30" s="11" t="str">
        <f t="shared" si="20"/>
        <v>0</v>
      </c>
      <c r="L30" s="11" t="str">
        <f t="shared" si="21"/>
        <v>0</v>
      </c>
      <c r="M30" s="9">
        <f t="shared" si="22"/>
        <v>37.44</v>
      </c>
      <c r="N30" s="9"/>
    </row>
    <row r="31" customHeight="1" spans="1:14">
      <c r="A31" s="8"/>
      <c r="B31" s="16">
        <v>19</v>
      </c>
      <c r="C31" s="17" t="s">
        <v>27</v>
      </c>
      <c r="D31" s="18">
        <v>28</v>
      </c>
      <c r="E31" s="19" t="s">
        <v>28</v>
      </c>
      <c r="F31" s="18" t="str">
        <f>"15028010309"</f>
        <v>15028010309</v>
      </c>
      <c r="G31" s="18" t="str">
        <f t="shared" si="17"/>
        <v>女</v>
      </c>
      <c r="H31" s="18">
        <v>55.4</v>
      </c>
      <c r="I31" s="16">
        <f t="shared" si="18"/>
        <v>33.24</v>
      </c>
      <c r="J31" s="18" t="str">
        <f t="shared" si="19"/>
        <v>0</v>
      </c>
      <c r="K31" s="18" t="str">
        <f t="shared" si="20"/>
        <v>0</v>
      </c>
      <c r="L31" s="18" t="str">
        <f t="shared" si="21"/>
        <v>0</v>
      </c>
      <c r="M31" s="16">
        <f t="shared" si="22"/>
        <v>33.24</v>
      </c>
      <c r="N31" s="16"/>
    </row>
    <row r="32" customHeight="1" spans="1:14">
      <c r="A32" s="8"/>
      <c r="B32" s="9">
        <v>20</v>
      </c>
      <c r="C32" s="10" t="s">
        <v>27</v>
      </c>
      <c r="D32" s="11">
        <v>28</v>
      </c>
      <c r="E32" s="12" t="s">
        <v>28</v>
      </c>
      <c r="F32" s="11" t="str">
        <f>"15028010312"</f>
        <v>15028010312</v>
      </c>
      <c r="G32" s="11" t="str">
        <f>"男"</f>
        <v>男</v>
      </c>
      <c r="H32" s="11">
        <v>51.1</v>
      </c>
      <c r="I32" s="9">
        <f t="shared" si="18"/>
        <v>30.66</v>
      </c>
      <c r="J32" s="11" t="str">
        <f>"2"</f>
        <v>2</v>
      </c>
      <c r="K32" s="11" t="str">
        <f t="shared" si="20"/>
        <v>0</v>
      </c>
      <c r="L32" s="11" t="str">
        <f t="shared" si="21"/>
        <v>0</v>
      </c>
      <c r="M32" s="9">
        <f t="shared" si="22"/>
        <v>32.66</v>
      </c>
      <c r="N32" s="10"/>
    </row>
    <row r="33" customHeight="1" spans="1:14">
      <c r="A33" s="8"/>
      <c r="B33" s="9">
        <v>21</v>
      </c>
      <c r="C33" s="10" t="s">
        <v>27</v>
      </c>
      <c r="D33" s="11">
        <v>28</v>
      </c>
      <c r="E33" s="12" t="s">
        <v>28</v>
      </c>
      <c r="F33" s="11" t="str">
        <f>"15028010302"</f>
        <v>15028010302</v>
      </c>
      <c r="G33" s="11" t="str">
        <f t="shared" si="17"/>
        <v>女</v>
      </c>
      <c r="H33" s="11">
        <v>52.3</v>
      </c>
      <c r="I33" s="9">
        <f t="shared" si="18"/>
        <v>31.38</v>
      </c>
      <c r="J33" s="11" t="str">
        <f t="shared" si="19"/>
        <v>0</v>
      </c>
      <c r="K33" s="11" t="str">
        <f t="shared" si="20"/>
        <v>0</v>
      </c>
      <c r="L33" s="11" t="str">
        <f t="shared" si="21"/>
        <v>0</v>
      </c>
      <c r="M33" s="9">
        <f t="shared" si="22"/>
        <v>31.38</v>
      </c>
      <c r="N33" s="10"/>
    </row>
    <row r="34" customHeight="1" spans="1:14">
      <c r="A34" s="8" t="s">
        <v>29</v>
      </c>
      <c r="B34" s="9">
        <v>1</v>
      </c>
      <c r="C34" s="10" t="s">
        <v>30</v>
      </c>
      <c r="D34" s="11">
        <v>23</v>
      </c>
      <c r="E34" s="12" t="s">
        <v>31</v>
      </c>
      <c r="F34" s="11" t="str">
        <f>"15023010407"</f>
        <v>15023010407</v>
      </c>
      <c r="G34" s="11" t="str">
        <f t="shared" si="17"/>
        <v>女</v>
      </c>
      <c r="H34" s="11">
        <v>75.1</v>
      </c>
      <c r="I34" s="9">
        <f t="shared" si="18"/>
        <v>45.06</v>
      </c>
      <c r="J34" s="11" t="str">
        <f t="shared" si="19"/>
        <v>0</v>
      </c>
      <c r="K34" s="11" t="str">
        <f t="shared" si="20"/>
        <v>0</v>
      </c>
      <c r="L34" s="11" t="str">
        <f t="shared" si="21"/>
        <v>0</v>
      </c>
      <c r="M34" s="9">
        <f t="shared" si="22"/>
        <v>45.06</v>
      </c>
      <c r="N34" s="9"/>
    </row>
    <row r="35" customHeight="1" spans="1:14">
      <c r="A35" s="8"/>
      <c r="B35" s="9">
        <v>2</v>
      </c>
      <c r="C35" s="10" t="s">
        <v>30</v>
      </c>
      <c r="D35" s="11">
        <v>23</v>
      </c>
      <c r="E35" s="12" t="s">
        <v>31</v>
      </c>
      <c r="F35" s="11" t="str">
        <f>"15023010409"</f>
        <v>15023010409</v>
      </c>
      <c r="G35" s="11" t="str">
        <f t="shared" si="17"/>
        <v>女</v>
      </c>
      <c r="H35" s="11">
        <v>68.6</v>
      </c>
      <c r="I35" s="9">
        <f t="shared" si="18"/>
        <v>41.16</v>
      </c>
      <c r="J35" s="11" t="str">
        <f t="shared" si="19"/>
        <v>0</v>
      </c>
      <c r="K35" s="11" t="str">
        <f>"2.5"</f>
        <v>2.5</v>
      </c>
      <c r="L35" s="11" t="str">
        <f t="shared" si="21"/>
        <v>0</v>
      </c>
      <c r="M35" s="9">
        <f t="shared" si="22"/>
        <v>43.66</v>
      </c>
      <c r="N35" s="9"/>
    </row>
    <row r="36" customHeight="1" spans="1:14">
      <c r="A36" s="8"/>
      <c r="B36" s="9">
        <v>3</v>
      </c>
      <c r="C36" s="10" t="s">
        <v>16</v>
      </c>
      <c r="D36" s="11">
        <v>6</v>
      </c>
      <c r="E36" s="12" t="s">
        <v>31</v>
      </c>
      <c r="F36" s="11" t="str">
        <f>"15006010415"</f>
        <v>15006010415</v>
      </c>
      <c r="G36" s="11" t="str">
        <f>"男"</f>
        <v>男</v>
      </c>
      <c r="H36" s="11">
        <v>71.5</v>
      </c>
      <c r="I36" s="9">
        <f t="shared" si="18"/>
        <v>42.9</v>
      </c>
      <c r="J36" s="11" t="str">
        <f t="shared" si="19"/>
        <v>0</v>
      </c>
      <c r="K36" s="11" t="str">
        <f>"0"</f>
        <v>0</v>
      </c>
      <c r="L36" s="11" t="str">
        <f t="shared" si="21"/>
        <v>0</v>
      </c>
      <c r="M36" s="9">
        <f t="shared" si="22"/>
        <v>42.9</v>
      </c>
      <c r="N36" s="9"/>
    </row>
    <row r="37" customHeight="1" spans="1:14">
      <c r="A37" s="8"/>
      <c r="B37" s="9">
        <v>4</v>
      </c>
      <c r="C37" s="10" t="s">
        <v>16</v>
      </c>
      <c r="D37" s="11">
        <v>6</v>
      </c>
      <c r="E37" s="12" t="s">
        <v>31</v>
      </c>
      <c r="F37" s="11" t="str">
        <f>"15006010414"</f>
        <v>15006010414</v>
      </c>
      <c r="G37" s="11" t="str">
        <f>"男"</f>
        <v>男</v>
      </c>
      <c r="H37" s="11">
        <v>63.6</v>
      </c>
      <c r="I37" s="9">
        <f t="shared" si="18"/>
        <v>38.16</v>
      </c>
      <c r="J37" s="11" t="str">
        <f>"2"</f>
        <v>2</v>
      </c>
      <c r="K37" s="11" t="str">
        <f>"0"</f>
        <v>0</v>
      </c>
      <c r="L37" s="11" t="str">
        <f t="shared" si="21"/>
        <v>0</v>
      </c>
      <c r="M37" s="9">
        <f t="shared" si="22"/>
        <v>40.16</v>
      </c>
      <c r="N37" s="9"/>
    </row>
    <row r="38" customHeight="1" spans="1:14">
      <c r="A38" s="8"/>
      <c r="B38" s="9">
        <v>5</v>
      </c>
      <c r="C38" s="10" t="s">
        <v>16</v>
      </c>
      <c r="D38" s="11">
        <v>6</v>
      </c>
      <c r="E38" s="12" t="s">
        <v>31</v>
      </c>
      <c r="F38" s="11" t="str">
        <f>"15006010417"</f>
        <v>15006010417</v>
      </c>
      <c r="G38" s="11" t="str">
        <f>"女"</f>
        <v>女</v>
      </c>
      <c r="H38" s="11">
        <v>62.7</v>
      </c>
      <c r="I38" s="9">
        <f t="shared" si="18"/>
        <v>37.62</v>
      </c>
      <c r="J38" s="11" t="str">
        <f>"0"</f>
        <v>0</v>
      </c>
      <c r="K38" s="11" t="str">
        <f>"0"</f>
        <v>0</v>
      </c>
      <c r="L38" s="11" t="str">
        <f t="shared" si="21"/>
        <v>0</v>
      </c>
      <c r="M38" s="9">
        <f t="shared" si="22"/>
        <v>37.62</v>
      </c>
      <c r="N38" s="9"/>
    </row>
    <row r="39" customHeight="1" spans="1:14">
      <c r="A39" s="8"/>
      <c r="B39" s="9">
        <v>7</v>
      </c>
      <c r="C39" s="10" t="s">
        <v>16</v>
      </c>
      <c r="D39" s="11">
        <v>8</v>
      </c>
      <c r="E39" s="12" t="s">
        <v>32</v>
      </c>
      <c r="F39" s="11" t="str">
        <f>"15008010614"</f>
        <v>15008010614</v>
      </c>
      <c r="G39" s="11" t="str">
        <f>"男"</f>
        <v>男</v>
      </c>
      <c r="H39" s="11">
        <v>66.4</v>
      </c>
      <c r="I39" s="9">
        <f t="shared" ref="I39:I46" si="23">H39*0.6</f>
        <v>39.84</v>
      </c>
      <c r="J39" s="11" t="str">
        <f>"2"</f>
        <v>2</v>
      </c>
      <c r="K39" s="11" t="str">
        <f>"0"</f>
        <v>0</v>
      </c>
      <c r="L39" s="11" t="str">
        <f>"4"</f>
        <v>4</v>
      </c>
      <c r="M39" s="9">
        <f t="shared" ref="M39:M46" si="24">I39+J39+K39+L39</f>
        <v>45.84</v>
      </c>
      <c r="N39" s="9"/>
    </row>
    <row r="40" customHeight="1" spans="1:14">
      <c r="A40" s="8"/>
      <c r="B40" s="9">
        <v>8</v>
      </c>
      <c r="C40" s="10" t="s">
        <v>16</v>
      </c>
      <c r="D40" s="11">
        <v>8</v>
      </c>
      <c r="E40" s="12" t="s">
        <v>32</v>
      </c>
      <c r="F40" s="11" t="str">
        <f>"15008010618"</f>
        <v>15008010618</v>
      </c>
      <c r="G40" s="11" t="str">
        <f>"男"</f>
        <v>男</v>
      </c>
      <c r="H40" s="11">
        <v>65.1</v>
      </c>
      <c r="I40" s="9">
        <f t="shared" si="23"/>
        <v>39.06</v>
      </c>
      <c r="J40" s="11" t="str">
        <f>"0"</f>
        <v>0</v>
      </c>
      <c r="K40" s="11" t="str">
        <f>"2.5"</f>
        <v>2.5</v>
      </c>
      <c r="L40" s="11" t="str">
        <f>"0"</f>
        <v>0</v>
      </c>
      <c r="M40" s="9">
        <f t="shared" si="24"/>
        <v>41.56</v>
      </c>
      <c r="N40" s="9"/>
    </row>
    <row r="41" customHeight="1" spans="1:14">
      <c r="A41" s="8"/>
      <c r="B41" s="9">
        <v>9</v>
      </c>
      <c r="C41" s="10" t="s">
        <v>30</v>
      </c>
      <c r="D41" s="11">
        <v>27</v>
      </c>
      <c r="E41" s="12" t="s">
        <v>33</v>
      </c>
      <c r="F41" s="11" t="str">
        <f>"15027010704"</f>
        <v>15027010704</v>
      </c>
      <c r="G41" s="11" t="str">
        <f>"女"</f>
        <v>女</v>
      </c>
      <c r="H41" s="11">
        <v>55.2</v>
      </c>
      <c r="I41" s="9">
        <f t="shared" si="23"/>
        <v>33.12</v>
      </c>
      <c r="J41" s="11" t="str">
        <f t="shared" ref="J41:L41" si="25">"0"</f>
        <v>0</v>
      </c>
      <c r="K41" s="11" t="str">
        <f t="shared" si="25"/>
        <v>0</v>
      </c>
      <c r="L41" s="11" t="str">
        <f t="shared" si="25"/>
        <v>0</v>
      </c>
      <c r="M41" s="9">
        <f t="shared" si="24"/>
        <v>33.12</v>
      </c>
      <c r="N41" s="9"/>
    </row>
    <row r="42" customHeight="1" spans="1:14">
      <c r="A42" s="8"/>
      <c r="B42" s="9">
        <v>10</v>
      </c>
      <c r="C42" s="10" t="s">
        <v>30</v>
      </c>
      <c r="D42" s="11">
        <v>27</v>
      </c>
      <c r="E42" s="12" t="s">
        <v>33</v>
      </c>
      <c r="F42" s="11" t="str">
        <f>"15027010705"</f>
        <v>15027010705</v>
      </c>
      <c r="G42" s="11" t="str">
        <f>"女"</f>
        <v>女</v>
      </c>
      <c r="H42" s="11">
        <v>45.3</v>
      </c>
      <c r="I42" s="9">
        <f t="shared" si="23"/>
        <v>27.18</v>
      </c>
      <c r="J42" s="11" t="str">
        <f>"2"</f>
        <v>2</v>
      </c>
      <c r="K42" s="11" t="str">
        <f t="shared" ref="K42:K46" si="26">"0"</f>
        <v>0</v>
      </c>
      <c r="L42" s="11" t="str">
        <f>"1"</f>
        <v>1</v>
      </c>
      <c r="M42" s="9">
        <f t="shared" si="24"/>
        <v>30.18</v>
      </c>
      <c r="N42" s="10"/>
    </row>
    <row r="43" customHeight="1" spans="1:14">
      <c r="A43" s="8"/>
      <c r="B43" s="9">
        <v>11</v>
      </c>
      <c r="C43" s="10" t="s">
        <v>30</v>
      </c>
      <c r="D43" s="11">
        <v>21</v>
      </c>
      <c r="E43" s="12" t="s">
        <v>34</v>
      </c>
      <c r="F43" s="11" t="str">
        <f>"15021010903"</f>
        <v>15021010903</v>
      </c>
      <c r="G43" s="11" t="str">
        <f>"男"</f>
        <v>男</v>
      </c>
      <c r="H43" s="11">
        <v>72.8</v>
      </c>
      <c r="I43" s="9">
        <f t="shared" si="23"/>
        <v>43.68</v>
      </c>
      <c r="J43" s="11" t="str">
        <f>"2"</f>
        <v>2</v>
      </c>
      <c r="K43" s="11" t="str">
        <f t="shared" si="26"/>
        <v>0</v>
      </c>
      <c r="L43" s="11" t="str">
        <f>"2"</f>
        <v>2</v>
      </c>
      <c r="M43" s="9">
        <f t="shared" si="24"/>
        <v>47.68</v>
      </c>
      <c r="N43" s="9"/>
    </row>
    <row r="44" customHeight="1" spans="1:14">
      <c r="A44" s="8"/>
      <c r="B44" s="9">
        <v>12</v>
      </c>
      <c r="C44" s="10" t="s">
        <v>30</v>
      </c>
      <c r="D44" s="11">
        <v>21</v>
      </c>
      <c r="E44" s="12" t="s">
        <v>34</v>
      </c>
      <c r="F44" s="11" t="str">
        <f>"15021010901"</f>
        <v>15021010901</v>
      </c>
      <c r="G44" s="11" t="str">
        <f>"男"</f>
        <v>男</v>
      </c>
      <c r="H44" s="11">
        <v>72.6</v>
      </c>
      <c r="I44" s="9">
        <f t="shared" si="23"/>
        <v>43.56</v>
      </c>
      <c r="J44" s="11" t="str">
        <f>"2"</f>
        <v>2</v>
      </c>
      <c r="K44" s="11" t="str">
        <f t="shared" si="26"/>
        <v>0</v>
      </c>
      <c r="L44" s="11" t="str">
        <f t="shared" ref="L44:L46" si="27">"0"</f>
        <v>0</v>
      </c>
      <c r="M44" s="9">
        <f t="shared" si="24"/>
        <v>45.56</v>
      </c>
      <c r="N44" s="9"/>
    </row>
    <row r="45" customHeight="1" spans="1:14">
      <c r="A45" s="8"/>
      <c r="B45" s="9">
        <v>13</v>
      </c>
      <c r="C45" s="10" t="s">
        <v>16</v>
      </c>
      <c r="D45" s="11">
        <v>11</v>
      </c>
      <c r="E45" s="12" t="s">
        <v>35</v>
      </c>
      <c r="F45" s="11" t="str">
        <f>"15011011007"</f>
        <v>15011011007</v>
      </c>
      <c r="G45" s="11" t="str">
        <f>"女"</f>
        <v>女</v>
      </c>
      <c r="H45" s="11">
        <v>58.6</v>
      </c>
      <c r="I45" s="9">
        <f t="shared" si="23"/>
        <v>35.16</v>
      </c>
      <c r="J45" s="11" t="str">
        <f>"0"</f>
        <v>0</v>
      </c>
      <c r="K45" s="11" t="str">
        <f t="shared" si="26"/>
        <v>0</v>
      </c>
      <c r="L45" s="11" t="str">
        <f t="shared" si="27"/>
        <v>0</v>
      </c>
      <c r="M45" s="9">
        <f t="shared" si="24"/>
        <v>35.16</v>
      </c>
      <c r="N45" s="9"/>
    </row>
    <row r="46" customHeight="1" spans="1:14">
      <c r="A46" s="8"/>
      <c r="B46" s="20">
        <v>3</v>
      </c>
      <c r="C46" s="21" t="s">
        <v>16</v>
      </c>
      <c r="D46" s="22">
        <v>11</v>
      </c>
      <c r="E46" s="23" t="s">
        <v>35</v>
      </c>
      <c r="F46" s="22" t="str">
        <f>"15011011012"</f>
        <v>15011011012</v>
      </c>
      <c r="G46" s="22" t="str">
        <f>"女"</f>
        <v>女</v>
      </c>
      <c r="H46" s="22">
        <v>54.3</v>
      </c>
      <c r="I46" s="27">
        <f t="shared" si="23"/>
        <v>32.58</v>
      </c>
      <c r="J46" s="22" t="str">
        <f>"0"</f>
        <v>0</v>
      </c>
      <c r="K46" s="22" t="str">
        <f t="shared" si="26"/>
        <v>0</v>
      </c>
      <c r="L46" s="22" t="str">
        <f t="shared" si="27"/>
        <v>0</v>
      </c>
      <c r="M46" s="28">
        <f t="shared" si="24"/>
        <v>32.58</v>
      </c>
      <c r="N46" s="20"/>
    </row>
  </sheetData>
  <mergeCells count="5">
    <mergeCell ref="A1:N1"/>
    <mergeCell ref="A3:A4"/>
    <mergeCell ref="A5:A12"/>
    <mergeCell ref="A13:A33"/>
    <mergeCell ref="A34:A46"/>
  </mergeCells>
  <pageMargins left="0.75" right="0.75" top="1" bottom="1" header="0.5" footer="0.5"/>
  <pageSetup paperSize="8"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54128</dc:creator>
  <cp:lastModifiedBy>Hangover</cp:lastModifiedBy>
  <dcterms:created xsi:type="dcterms:W3CDTF">2021-07-08T07:01:00Z</dcterms:created>
  <dcterms:modified xsi:type="dcterms:W3CDTF">2021-07-10T03:15:48Z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D49F919BD85542D0AF5AEC9BCDFE8F95</vt:lpwstr>
  </property>
  <property fmtid="{D5CDD505-2E9C-101B-9397-08002B2CF9AE}" pid="3" name="KSOProductBuildVer">
    <vt:lpwstr>2052-11.1.0.10578</vt:lpwstr>
  </property>
</Properties>
</file>